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qYieldFcstG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<sst xmlns="http://schemas.openxmlformats.org/spreadsheetml/2006/main" count="74" uniqueCount="37">
  <si>
    <t>EqYieldFcstGD</t>
  </si>
  <si>
    <t>Category:</t>
  </si>
  <si>
    <t>Real Estate</t>
  </si>
  <si>
    <t>Family:</t>
  </si>
  <si>
    <t>UK Valuation</t>
  </si>
  <si>
    <t>Arguments:</t>
  </si>
  <si>
    <t>ValuationDate, Valuation, FromDates, AnnRents, FcstVals, StartFcst, FcstBase, [RevToMkt], [CostsPerc], [PmtsPerYearOpt], [CapOptions]</t>
  </si>
  <si>
    <t>Meaning:</t>
  </si>
  <si>
    <t>Inverse of CapValueFcstGD</t>
  </si>
  <si>
    <t>Description:</t>
  </si>
  <si>
    <t>FcstBase</t>
  </si>
  <si>
    <t>Yield</t>
  </si>
  <si>
    <t>StartFcst</t>
  </si>
  <si>
    <t>CapOptions</t>
  </si>
  <si>
    <t>Pmts per Year</t>
  </si>
  <si>
    <t>FcstVals</t>
  </si>
  <si>
    <t>Valuation Date</t>
  </si>
  <si>
    <t>Conventional UK Math Valuation (Longhand)</t>
  </si>
  <si>
    <t>CapValueFcstGD Function</t>
  </si>
  <si>
    <t>Tier 1:</t>
  </si>
  <si>
    <t>From</t>
  </si>
  <si>
    <t>Rent-Free Until</t>
  </si>
  <si>
    <t>Rents</t>
  </si>
  <si>
    <t>Dates</t>
  </si>
  <si>
    <t>Initial Rent</t>
  </si>
  <si>
    <t>YPP Deferred</t>
  </si>
  <si>
    <t>Value</t>
  </si>
  <si>
    <t>Tier 2:</t>
  </si>
  <si>
    <t>Next Review</t>
  </si>
  <si>
    <t>Market Review</t>
  </si>
  <si>
    <t>Rent</t>
  </si>
  <si>
    <t>CapValueFcstGD</t>
  </si>
  <si>
    <t>Tier 3:</t>
  </si>
  <si>
    <t>Market Reversion (Tier 4):</t>
  </si>
  <si>
    <t>Reversion To Market</t>
  </si>
  <si>
    <r>
      <t xml:space="preserve">Example 2: Where the Valuation Date is </t>
    </r>
    <r>
      <rPr>
        <b/>
        <i/>
        <sz val="8"/>
        <rFont val="Verdana"/>
        <family val="2"/>
      </rPr>
      <t>after</t>
    </r>
    <r>
      <rPr>
        <b/>
        <sz val="8"/>
        <rFont val="Verdana"/>
        <family val="2"/>
      </rPr>
      <t xml:space="preserve"> one or rent reviews and the Review to Market is </t>
    </r>
    <r>
      <rPr>
        <b/>
        <i/>
        <sz val="8"/>
        <rFont val="Verdana"/>
        <family val="2"/>
      </rPr>
      <t>before</t>
    </r>
    <r>
      <rPr>
        <b/>
        <sz val="8"/>
        <rFont val="Verdana"/>
        <family val="2"/>
      </rPr>
      <t xml:space="preserve"> one or more of the stated rent reviews</t>
    </r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</si>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</sst>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onths&quot;_);\(#,##0\ &quot;months&quot;\);"/>
    <numFmt numFmtId="166" formatCode="_(\ 0.00%\ _);\(0.00%\ \);"/>
    <numFmt numFmtId="167" formatCode="_(d\ mmm\ yy_);;"/>
    <numFmt numFmtId="168" formatCode="_(\ \£#,##0\ &quot;/sf&quot;_);\(\£#,##0\ &quot;/sf&quot;\);"/>
    <numFmt numFmtId="169" formatCode="_(\ \£#,##0.00\ &quot;/sf&quot;_);\(\£#,##0.00\ &quot;/sf&quot;\);"/>
    <numFmt numFmtId="170" formatCode="_(\ ###0.00_);\(###0.00\);"/>
    <numFmt numFmtId="171" formatCode="General;General;General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  <font>
      <b/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2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167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68" fontId="1" fillId="2" borderId="2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/>
    </xf>
    <xf numFmtId="167" fontId="1" fillId="2" borderId="2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9" fontId="1" fillId="2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70" fontId="2" fillId="3" borderId="7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/>
    </xf>
    <xf numFmtId="170" fontId="2" fillId="0" borderId="9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/>
    </xf>
    <xf numFmtId="167" fontId="2" fillId="2" borderId="2" xfId="0" applyNumberFormat="1" applyFont="1" applyFill="1" applyBorder="1" applyAlignment="1">
      <alignment horizontal="center" vertical="top" wrapText="1"/>
    </xf>
    <xf numFmtId="169" fontId="1" fillId="0" borderId="4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10</xdr:row>
      <xdr:rowOff>85725</xdr:rowOff>
    </xdr:from>
    <xdr:to>
      <xdr:col>9</xdr:col>
      <xdr:colOff>161925</xdr:colOff>
      <xdr:row>33</xdr:row>
      <xdr:rowOff>76200</xdr:rowOff>
    </xdr:to>
    <xdr:sp>
      <xdr:nvSpPr>
        <xdr:cNvPr id="1" name="Freeform 1"/>
        <xdr:cNvSpPr>
          <a:spLocks/>
        </xdr:cNvSpPr>
      </xdr:nvSpPr>
      <xdr:spPr>
        <a:xfrm>
          <a:off x="3057525" y="2171700"/>
          <a:ext cx="3600450" cy="3076575"/>
        </a:xfrm>
        <a:custGeom>
          <a:pathLst>
            <a:path h="323" w="378">
              <a:moveTo>
                <a:pt x="0" y="0"/>
              </a:moveTo>
              <a:cubicBezTo>
                <a:pt x="80" y="29"/>
                <a:pt x="160" y="58"/>
                <a:pt x="197" y="107"/>
              </a:cubicBezTo>
              <a:cubicBezTo>
                <a:pt x="234" y="156"/>
                <a:pt x="190" y="269"/>
                <a:pt x="220" y="296"/>
              </a:cubicBezTo>
              <a:cubicBezTo>
                <a:pt x="250" y="323"/>
                <a:pt x="353" y="277"/>
                <a:pt x="378" y="269"/>
              </a:cubicBezTo>
            </a:path>
          </a:pathLst>
        </a:custGeom>
        <a:noFill/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59</xdr:row>
      <xdr:rowOff>66675</xdr:rowOff>
    </xdr:from>
    <xdr:to>
      <xdr:col>8</xdr:col>
      <xdr:colOff>619125</xdr:colOff>
      <xdr:row>73</xdr:row>
      <xdr:rowOff>38100</xdr:rowOff>
    </xdr:to>
    <xdr:sp>
      <xdr:nvSpPr>
        <xdr:cNvPr id="2" name="Freeform 2"/>
        <xdr:cNvSpPr>
          <a:spLocks/>
        </xdr:cNvSpPr>
      </xdr:nvSpPr>
      <xdr:spPr>
        <a:xfrm flipH="1">
          <a:off x="4743450" y="8829675"/>
          <a:ext cx="1343025" cy="1876425"/>
        </a:xfrm>
        <a:custGeom>
          <a:pathLst>
            <a:path h="323" w="378">
              <a:moveTo>
                <a:pt x="0" y="0"/>
              </a:moveTo>
              <a:cubicBezTo>
                <a:pt x="80" y="29"/>
                <a:pt x="160" y="58"/>
                <a:pt x="197" y="107"/>
              </a:cubicBezTo>
              <a:cubicBezTo>
                <a:pt x="234" y="156"/>
                <a:pt x="190" y="269"/>
                <a:pt x="220" y="296"/>
              </a:cubicBezTo>
              <a:cubicBezTo>
                <a:pt x="250" y="323"/>
                <a:pt x="353" y="277"/>
                <a:pt x="378" y="269"/>
              </a:cubicBezTo>
            </a:path>
          </a:pathLst>
        </a:custGeom>
        <a:noFill/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2" customWidth="1"/>
    <col min="7" max="7" width="13.28125" style="5" customWidth="1"/>
    <col min="8" max="8" width="11.7109375" style="5" bestFit="1" customWidth="1"/>
    <col min="9" max="9" width="15.421875" style="5" customWidth="1"/>
    <col min="10" max="10" width="12.00390625" style="5" customWidth="1"/>
    <col min="11" max="11" width="11.421875" style="5" customWidth="1"/>
    <col min="12" max="12" width="12.28125" style="5" customWidth="1"/>
    <col min="13" max="13" width="11.28125" style="5" customWidth="1"/>
    <col min="14" max="14" width="13.8515625" style="5" customWidth="1"/>
    <col min="15" max="15" width="13.421875" style="5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5"/>
      <c r="F10" s="14"/>
      <c r="G10" s="14"/>
      <c r="H10" s="14"/>
      <c r="I10" s="14"/>
      <c r="J10" s="14"/>
      <c r="K10" s="14"/>
      <c r="L10" s="1" t="s">
        <v>10</v>
      </c>
      <c r="M10" s="16">
        <v>12</v>
      </c>
      <c r="N10" s="1"/>
      <c r="O10" s="1"/>
    </row>
    <row r="11" spans="1:15" ht="10.5" customHeight="1">
      <c r="A11" s="1"/>
      <c r="B11" s="2"/>
      <c r="C11" s="17" t="s">
        <v>11</v>
      </c>
      <c r="D11" s="18"/>
      <c r="E11" s="19">
        <v>0.05</v>
      </c>
      <c r="F11" s="20"/>
      <c r="G11" s="14"/>
      <c r="H11" s="14"/>
      <c r="K11" s="14"/>
      <c r="L11" s="1" t="s">
        <v>12</v>
      </c>
      <c r="M11" s="21">
        <v>37987</v>
      </c>
      <c r="N11" s="1"/>
      <c r="O11" s="1"/>
    </row>
    <row r="12" spans="1:15" ht="10.5" customHeight="1">
      <c r="A12" s="1"/>
      <c r="B12" s="2"/>
      <c r="C12" s="17" t="s">
        <v>13</v>
      </c>
      <c r="D12" s="18"/>
      <c r="E12" s="22">
        <v>1</v>
      </c>
      <c r="F12" s="20"/>
      <c r="G12" s="14"/>
      <c r="H12" s="14"/>
      <c r="K12" s="14"/>
      <c r="N12" s="1"/>
      <c r="O12" s="1"/>
    </row>
    <row r="13" spans="1:15" ht="10.5" customHeight="1">
      <c r="A13" s="1"/>
      <c r="B13" s="2"/>
      <c r="C13" s="17" t="s">
        <v>14</v>
      </c>
      <c r="D13" s="18"/>
      <c r="E13" s="22">
        <v>4</v>
      </c>
      <c r="F13" s="20"/>
      <c r="G13" s="14"/>
      <c r="H13" s="14"/>
      <c r="K13" s="14"/>
      <c r="L13" s="1" t="s">
        <v>15</v>
      </c>
      <c r="M13" s="23">
        <v>50</v>
      </c>
      <c r="N13" s="1"/>
      <c r="O13" s="1"/>
    </row>
    <row r="14" spans="1:15" ht="10.5" customHeight="1">
      <c r="A14" s="1"/>
      <c r="B14" s="2"/>
      <c r="C14" s="17" t="s">
        <v>16</v>
      </c>
      <c r="D14" s="18"/>
      <c r="E14" s="21">
        <v>36526</v>
      </c>
      <c r="F14" s="20"/>
      <c r="G14" s="14"/>
      <c r="H14" s="14"/>
      <c r="K14" s="14"/>
      <c r="L14" s="1"/>
      <c r="M14" s="23">
        <f>M13*1.05</f>
        <v>52.5</v>
      </c>
      <c r="N14" s="1"/>
      <c r="O14" s="1"/>
    </row>
    <row r="15" spans="1:15" ht="10.5" customHeight="1">
      <c r="A15" s="1"/>
      <c r="B15" s="2"/>
      <c r="C15" s="17"/>
      <c r="D15" s="14"/>
      <c r="E15" s="24"/>
      <c r="F15" s="14"/>
      <c r="G15" s="14"/>
      <c r="H15" s="14"/>
      <c r="I15" s="14"/>
      <c r="J15" s="14"/>
      <c r="K15" s="14"/>
      <c r="L15" s="1"/>
      <c r="M15" s="23">
        <f aca="true" t="shared" si="0" ref="M15:M41">M14*1.05</f>
        <v>55.125</v>
      </c>
      <c r="N15" s="1"/>
      <c r="O15" s="1"/>
    </row>
    <row r="16" spans="1:15" ht="10.5" customHeight="1">
      <c r="A16" s="1"/>
      <c r="B16" s="2"/>
      <c r="C16" s="25" t="s">
        <v>17</v>
      </c>
      <c r="D16" s="14"/>
      <c r="E16" s="14"/>
      <c r="F16" s="14"/>
      <c r="G16" s="14"/>
      <c r="H16" s="14"/>
      <c r="I16" s="25" t="s">
        <v>18</v>
      </c>
      <c r="J16" s="14"/>
      <c r="K16" s="14"/>
      <c r="L16" s="1"/>
      <c r="M16" s="23">
        <f t="shared" si="0"/>
        <v>57.88125</v>
      </c>
      <c r="N16" s="1"/>
      <c r="O16" s="1"/>
    </row>
    <row r="17" spans="1:15" ht="10.5" customHeight="1">
      <c r="A17" s="1"/>
      <c r="B17" s="2"/>
      <c r="C17" s="17"/>
      <c r="D17" s="14"/>
      <c r="E17" s="14"/>
      <c r="F17" s="14"/>
      <c r="G17" s="14"/>
      <c r="H17" s="14"/>
      <c r="I17" s="14"/>
      <c r="J17" s="14"/>
      <c r="K17" s="14"/>
      <c r="L17" s="1"/>
      <c r="M17" s="23">
        <f t="shared" si="0"/>
        <v>60.775312500000005</v>
      </c>
      <c r="N17" s="1"/>
      <c r="O17" s="1"/>
    </row>
    <row r="18" spans="1:15" ht="10.5" customHeight="1">
      <c r="A18" s="1"/>
      <c r="B18" s="2"/>
      <c r="C18" s="25" t="s">
        <v>19</v>
      </c>
      <c r="D18" s="14"/>
      <c r="E18" s="15"/>
      <c r="F18" s="14"/>
      <c r="G18" s="14"/>
      <c r="H18" s="14"/>
      <c r="I18" s="14"/>
      <c r="J18" s="4" t="s">
        <v>20</v>
      </c>
      <c r="K18" s="14"/>
      <c r="L18" s="1"/>
      <c r="M18" s="23">
        <f t="shared" si="0"/>
        <v>63.81407812500001</v>
      </c>
      <c r="N18" s="1"/>
      <c r="O18" s="1"/>
    </row>
    <row r="19" spans="1:15" ht="10.5">
      <c r="A19" s="1"/>
      <c r="B19" s="1"/>
      <c r="C19" s="3" t="s">
        <v>21</v>
      </c>
      <c r="D19" s="26"/>
      <c r="E19" s="27">
        <v>36892</v>
      </c>
      <c r="F19" s="28">
        <f>_XLL.DIFFM($E$14,E19)</f>
        <v>12</v>
      </c>
      <c r="G19" s="4"/>
      <c r="H19" s="1"/>
      <c r="I19" s="29" t="s">
        <v>22</v>
      </c>
      <c r="J19" s="29" t="s">
        <v>23</v>
      </c>
      <c r="K19" s="4"/>
      <c r="L19" s="1"/>
      <c r="M19" s="23">
        <f t="shared" si="0"/>
        <v>67.00478203125002</v>
      </c>
      <c r="N19" s="1"/>
      <c r="O19" s="1"/>
    </row>
    <row r="20" spans="1:15" ht="10.5">
      <c r="A20" s="1"/>
      <c r="B20" s="1"/>
      <c r="C20" s="3" t="s">
        <v>24</v>
      </c>
      <c r="D20" s="26"/>
      <c r="E20" s="30">
        <v>20</v>
      </c>
      <c r="F20" s="31"/>
      <c r="G20" s="4"/>
      <c r="H20" s="26"/>
      <c r="I20" s="30">
        <f>E20</f>
        <v>20</v>
      </c>
      <c r="J20" s="27">
        <f>E19</f>
        <v>36892</v>
      </c>
      <c r="K20" s="31"/>
      <c r="L20" s="1"/>
      <c r="M20" s="23">
        <f t="shared" si="0"/>
        <v>70.35502113281252</v>
      </c>
      <c r="N20" s="1"/>
      <c r="O20" s="1"/>
    </row>
    <row r="21" spans="1:15" ht="10.5">
      <c r="A21" s="1"/>
      <c r="B21" s="1"/>
      <c r="C21" s="1" t="s">
        <v>25</v>
      </c>
      <c r="D21" s="1"/>
      <c r="E21" s="32"/>
      <c r="F21" s="33">
        <f>_XLL.YPPDEF($E$11,F19,$E$13,$E$12)</f>
        <v>19.018594238281253</v>
      </c>
      <c r="G21" s="4"/>
      <c r="H21" s="26"/>
      <c r="I21" s="30">
        <f>E25</f>
        <v>30</v>
      </c>
      <c r="J21" s="27">
        <f>E24</f>
        <v>37622</v>
      </c>
      <c r="K21" s="31"/>
      <c r="L21" s="1"/>
      <c r="M21" s="23">
        <f t="shared" si="0"/>
        <v>73.87277218945316</v>
      </c>
      <c r="N21" s="1"/>
      <c r="O21" s="1"/>
    </row>
    <row r="22" spans="1:15" ht="10.5">
      <c r="A22" s="1"/>
      <c r="B22" s="1"/>
      <c r="C22" s="1" t="s">
        <v>26</v>
      </c>
      <c r="D22" s="1"/>
      <c r="E22" s="34"/>
      <c r="F22" s="33"/>
      <c r="G22" s="33">
        <f>F21*E20</f>
        <v>380.37188476562505</v>
      </c>
      <c r="H22" s="26"/>
      <c r="I22" s="30">
        <f>E30</f>
        <v>40</v>
      </c>
      <c r="J22" s="27">
        <f>E29</f>
        <v>39448</v>
      </c>
      <c r="K22" s="31"/>
      <c r="L22" s="1"/>
      <c r="M22" s="23">
        <f t="shared" si="0"/>
        <v>77.56641079892582</v>
      </c>
      <c r="N22" s="1"/>
      <c r="O22" s="1"/>
    </row>
    <row r="23" spans="1:15" ht="10.5">
      <c r="A23" s="1"/>
      <c r="B23" s="1"/>
      <c r="C23" s="25" t="s">
        <v>27</v>
      </c>
      <c r="D23" s="1"/>
      <c r="E23" s="35"/>
      <c r="F23" s="33"/>
      <c r="G23" s="33"/>
      <c r="H23" s="1"/>
      <c r="I23" s="36"/>
      <c r="J23" s="36"/>
      <c r="K23" s="1"/>
      <c r="L23" s="1"/>
      <c r="M23" s="23">
        <f t="shared" si="0"/>
        <v>81.4447313388721</v>
      </c>
      <c r="N23" s="1"/>
      <c r="O23" s="1"/>
    </row>
    <row r="24" spans="1:15" ht="10.5">
      <c r="A24" s="1"/>
      <c r="B24" s="1"/>
      <c r="C24" s="1" t="s">
        <v>28</v>
      </c>
      <c r="D24" s="26"/>
      <c r="E24" s="27">
        <v>37622</v>
      </c>
      <c r="F24" s="28">
        <f>_XLL.DIFFM($E$14,E24)</f>
        <v>36</v>
      </c>
      <c r="G24" s="4"/>
      <c r="H24" s="1"/>
      <c r="I24" s="1" t="s">
        <v>29</v>
      </c>
      <c r="J24" s="27">
        <v>40179</v>
      </c>
      <c r="K24" s="1"/>
      <c r="L24" s="1"/>
      <c r="M24" s="23">
        <f t="shared" si="0"/>
        <v>85.51696790581572</v>
      </c>
      <c r="N24" s="1"/>
      <c r="O24" s="1"/>
    </row>
    <row r="25" spans="1:15" ht="10.5">
      <c r="A25" s="1"/>
      <c r="B25" s="1"/>
      <c r="C25" s="1" t="s">
        <v>30</v>
      </c>
      <c r="D25" s="26"/>
      <c r="E25" s="30">
        <v>30</v>
      </c>
      <c r="F25" s="31"/>
      <c r="G25" s="4"/>
      <c r="H25" s="1"/>
      <c r="I25" s="1"/>
      <c r="J25" s="1"/>
      <c r="K25" s="1"/>
      <c r="L25" s="1"/>
      <c r="M25" s="23">
        <f t="shared" si="0"/>
        <v>89.79281630110651</v>
      </c>
      <c r="N25" s="1"/>
      <c r="O25" s="1"/>
    </row>
    <row r="26" spans="1:15" ht="11.25" thickBot="1">
      <c r="A26" s="1"/>
      <c r="B26" s="1"/>
      <c r="C26" s="1" t="s">
        <v>25</v>
      </c>
      <c r="D26" s="1"/>
      <c r="E26" s="32"/>
      <c r="F26" s="33">
        <f>_XLL.YPPDEF($E$11,F24,$E$13,$E$12)</f>
        <v>17.197893184980547</v>
      </c>
      <c r="G26" s="4"/>
      <c r="H26" s="1"/>
      <c r="I26" s="1"/>
      <c r="J26" s="1"/>
      <c r="K26" s="1"/>
      <c r="L26" s="1"/>
      <c r="M26" s="23">
        <f t="shared" si="0"/>
        <v>94.28245711616184</v>
      </c>
      <c r="N26" s="1"/>
      <c r="O26" s="1"/>
    </row>
    <row r="27" spans="1:15" ht="11.25" thickBot="1">
      <c r="A27" s="1"/>
      <c r="B27" s="1"/>
      <c r="C27" s="1" t="s">
        <v>26</v>
      </c>
      <c r="D27" s="1"/>
      <c r="E27" s="34"/>
      <c r="F27" s="33"/>
      <c r="G27" s="33">
        <f>F26*(E25-E20)</f>
        <v>171.97893184980546</v>
      </c>
      <c r="H27" s="1"/>
      <c r="I27" s="37" t="s">
        <v>31</v>
      </c>
      <c r="J27" s="38">
        <f>_XLL.CAPVALUEFCSTGD($E$14,$E$11,J20:J22,I20:I22,$M$13:$M$41,$M$11,$M$10,J24,,$E$13,$E$12)</f>
        <v>1012.6311486891589</v>
      </c>
      <c r="K27" s="1"/>
      <c r="L27" s="1"/>
      <c r="M27" s="23">
        <f t="shared" si="0"/>
        <v>98.99657997196994</v>
      </c>
      <c r="N27" s="1"/>
      <c r="O27" s="1"/>
    </row>
    <row r="28" spans="1:15" ht="10.5">
      <c r="A28" s="1"/>
      <c r="B28" s="1"/>
      <c r="C28" s="25" t="s">
        <v>32</v>
      </c>
      <c r="D28" s="1"/>
      <c r="E28" s="35"/>
      <c r="F28" s="33"/>
      <c r="G28" s="33"/>
      <c r="H28" s="1"/>
      <c r="I28" s="1"/>
      <c r="J28" s="1"/>
      <c r="K28" s="1"/>
      <c r="L28" s="1"/>
      <c r="M28" s="23">
        <f t="shared" si="0"/>
        <v>103.94640897056844</v>
      </c>
      <c r="N28" s="1"/>
      <c r="O28" s="1"/>
    </row>
    <row r="29" spans="1:15" ht="10.5">
      <c r="A29" s="1"/>
      <c r="B29" s="1"/>
      <c r="C29" s="1" t="s">
        <v>28</v>
      </c>
      <c r="D29" s="26"/>
      <c r="E29" s="27">
        <v>39448</v>
      </c>
      <c r="F29" s="28">
        <f>_XLL.DIFFM($E$14,E29)</f>
        <v>96</v>
      </c>
      <c r="G29" s="4"/>
      <c r="H29" s="1"/>
      <c r="I29" s="1" t="s">
        <v>0</v>
      </c>
      <c r="J29" s="39">
        <f>_XLL.EQYIELDFCSTGD(E14,J27,J20:J22,I20:I22,$M$13:$M$41,$M$11,$M$10,J24,,$E$13,$E$12)</f>
        <v>0.049999999977919096</v>
      </c>
      <c r="K29" s="1"/>
      <c r="L29" s="1"/>
      <c r="M29" s="23">
        <f t="shared" si="0"/>
        <v>109.14372941909687</v>
      </c>
      <c r="N29" s="1"/>
      <c r="O29" s="1"/>
    </row>
    <row r="30" spans="1:15" ht="10.5">
      <c r="A30" s="1"/>
      <c r="B30" s="1"/>
      <c r="C30" s="1" t="s">
        <v>30</v>
      </c>
      <c r="D30" s="26"/>
      <c r="E30" s="30">
        <v>40</v>
      </c>
      <c r="F30" s="31"/>
      <c r="G30" s="4"/>
      <c r="H30" s="1"/>
      <c r="I30" s="1"/>
      <c r="J30" s="1"/>
      <c r="K30" s="1"/>
      <c r="L30" s="1"/>
      <c r="M30" s="23">
        <f t="shared" si="0"/>
        <v>114.60091589005172</v>
      </c>
      <c r="N30" s="1"/>
      <c r="O30" s="1"/>
    </row>
    <row r="31" spans="1:15" ht="10.5">
      <c r="A31" s="1"/>
      <c r="B31" s="1"/>
      <c r="C31" s="1" t="s">
        <v>25</v>
      </c>
      <c r="D31" s="1"/>
      <c r="E31" s="36"/>
      <c r="F31" s="33">
        <f>_XLL.YPPDEF($E$11,F29,$E$13,$E$12)</f>
        <v>13.372645540545523</v>
      </c>
      <c r="G31" s="4"/>
      <c r="H31" s="1"/>
      <c r="I31" s="1"/>
      <c r="J31" s="1"/>
      <c r="K31" s="1"/>
      <c r="L31" s="1"/>
      <c r="M31" s="23">
        <f t="shared" si="0"/>
        <v>120.33096168455431</v>
      </c>
      <c r="N31" s="1"/>
      <c r="O31" s="1"/>
    </row>
    <row r="32" spans="1:15" ht="10.5">
      <c r="A32" s="1"/>
      <c r="B32" s="1"/>
      <c r="C32" s="1" t="s">
        <v>26</v>
      </c>
      <c r="D32" s="1"/>
      <c r="E32" s="1"/>
      <c r="F32" s="33"/>
      <c r="G32" s="33">
        <f>F31*(E30-E25)</f>
        <v>133.72645540545523</v>
      </c>
      <c r="H32" s="1"/>
      <c r="I32" s="1"/>
      <c r="J32" s="1"/>
      <c r="K32" s="1"/>
      <c r="L32" s="1"/>
      <c r="M32" s="23">
        <f t="shared" si="0"/>
        <v>126.34750976878203</v>
      </c>
      <c r="N32" s="1"/>
      <c r="O32" s="1"/>
    </row>
    <row r="33" spans="1:15" ht="10.5">
      <c r="A33" s="1"/>
      <c r="B33" s="1"/>
      <c r="C33" s="1"/>
      <c r="D33" s="1"/>
      <c r="E33" s="1"/>
      <c r="F33" s="4"/>
      <c r="G33" s="40"/>
      <c r="H33" s="1"/>
      <c r="I33" s="1"/>
      <c r="J33" s="1"/>
      <c r="K33" s="1"/>
      <c r="L33" s="1"/>
      <c r="M33" s="23">
        <f t="shared" si="0"/>
        <v>132.66488525722113</v>
      </c>
      <c r="N33" s="1"/>
      <c r="O33" s="1"/>
    </row>
    <row r="34" spans="1:15" ht="10.5">
      <c r="A34" s="1"/>
      <c r="B34" s="1"/>
      <c r="C34" s="1"/>
      <c r="D34" s="1"/>
      <c r="E34" s="1"/>
      <c r="F34" s="4"/>
      <c r="G34" s="41">
        <f>SUM(G19:G33)</f>
        <v>686.0772720208857</v>
      </c>
      <c r="H34" s="1"/>
      <c r="I34" s="1"/>
      <c r="J34" s="1"/>
      <c r="K34" s="1"/>
      <c r="L34" s="1"/>
      <c r="M34" s="23">
        <f t="shared" si="0"/>
        <v>139.2981295200822</v>
      </c>
      <c r="N34" s="1"/>
      <c r="O34" s="1"/>
    </row>
    <row r="35" spans="3:13" ht="10.5">
      <c r="C35" s="8" t="s">
        <v>33</v>
      </c>
      <c r="M35" s="23">
        <f t="shared" si="0"/>
        <v>146.2630359960863</v>
      </c>
    </row>
    <row r="36" spans="3:13" ht="10.5">
      <c r="C36" s="5" t="s">
        <v>29</v>
      </c>
      <c r="E36" s="27">
        <v>40179</v>
      </c>
      <c r="F36" s="28">
        <f>_XLL.DIFFM($E$14,E36)</f>
        <v>120</v>
      </c>
      <c r="M36" s="23">
        <f t="shared" si="0"/>
        <v>153.57618779589063</v>
      </c>
    </row>
    <row r="37" spans="3:13" ht="10.5">
      <c r="C37" s="5" t="s">
        <v>30</v>
      </c>
      <c r="E37" s="30">
        <f>_XLL.FCST(E36,$M$13:$M$41,$M$11,$M$10)</f>
        <v>67.00478203125002</v>
      </c>
      <c r="F37" s="31"/>
      <c r="G37" s="1"/>
      <c r="M37" s="23">
        <f t="shared" si="0"/>
        <v>161.25499718568517</v>
      </c>
    </row>
    <row r="38" spans="3:13" ht="10.5">
      <c r="C38" s="5" t="s">
        <v>25</v>
      </c>
      <c r="F38" s="33">
        <f>_XLL.YPPDEF($E$11,F36,$E$13,$E$12)</f>
        <v>12.092446304153983</v>
      </c>
      <c r="G38" s="1"/>
      <c r="M38" s="23">
        <f t="shared" si="0"/>
        <v>169.31774704496942</v>
      </c>
    </row>
    <row r="39" spans="3:13" ht="10.5">
      <c r="C39" s="5" t="s">
        <v>34</v>
      </c>
      <c r="G39" s="33">
        <f>F38*(E37-E30)</f>
        <v>326.5538766682731</v>
      </c>
      <c r="M39" s="23">
        <f t="shared" si="0"/>
        <v>177.7836343972179</v>
      </c>
    </row>
    <row r="40" spans="7:13" ht="10.5">
      <c r="G40" s="43"/>
      <c r="M40" s="23">
        <f t="shared" si="0"/>
        <v>186.6728161170788</v>
      </c>
    </row>
    <row r="41" spans="7:13" ht="11.25" thickBot="1">
      <c r="G41" s="44">
        <f>SUM(G34:G40)</f>
        <v>1012.6311486891589</v>
      </c>
      <c r="M41" s="23">
        <f t="shared" si="0"/>
        <v>196.00645692293276</v>
      </c>
    </row>
    <row r="42" ht="11.25" thickTop="1">
      <c r="M42" s="45"/>
    </row>
    <row r="44" ht="10.5">
      <c r="C44" s="8" t="s">
        <v>35</v>
      </c>
    </row>
    <row r="46" spans="3:5" ht="10.5">
      <c r="C46" s="17" t="s">
        <v>16</v>
      </c>
      <c r="D46" s="18"/>
      <c r="E46" s="46">
        <v>37257</v>
      </c>
    </row>
    <row r="48" spans="3:10" ht="10.5">
      <c r="C48" s="25" t="s">
        <v>19</v>
      </c>
      <c r="D48" s="14"/>
      <c r="E48" s="15"/>
      <c r="F48" s="14"/>
      <c r="G48" s="14"/>
      <c r="H48" s="14"/>
      <c r="I48" s="14"/>
      <c r="J48" s="4" t="s">
        <v>20</v>
      </c>
    </row>
    <row r="49" spans="3:10" ht="10.5">
      <c r="C49" s="3" t="s">
        <v>21</v>
      </c>
      <c r="D49" s="26"/>
      <c r="E49" s="27">
        <v>36892</v>
      </c>
      <c r="F49" s="28">
        <f>MAX(_XLL.DIFFM($E$46,MIN(E49,$J$54)),0)</f>
        <v>0</v>
      </c>
      <c r="G49" s="4"/>
      <c r="H49" s="1"/>
      <c r="I49" s="29" t="s">
        <v>22</v>
      </c>
      <c r="J49" s="29" t="s">
        <v>23</v>
      </c>
    </row>
    <row r="50" spans="3:10" ht="10.5">
      <c r="C50" s="3" t="s">
        <v>24</v>
      </c>
      <c r="D50" s="26"/>
      <c r="E50" s="30">
        <v>20</v>
      </c>
      <c r="F50" s="47">
        <f>E50</f>
        <v>20</v>
      </c>
      <c r="G50" s="4"/>
      <c r="H50" s="26"/>
      <c r="I50" s="30">
        <f>E50</f>
        <v>20</v>
      </c>
      <c r="J50" s="27">
        <f>E49</f>
        <v>36892</v>
      </c>
    </row>
    <row r="51" spans="3:10" ht="10.5">
      <c r="C51" s="1" t="s">
        <v>25</v>
      </c>
      <c r="D51" s="1"/>
      <c r="E51" s="32"/>
      <c r="F51" s="33">
        <f>_XLL.YPPDEF($E$11,F49,$E$13,$E$12)</f>
        <v>20</v>
      </c>
      <c r="G51" s="4"/>
      <c r="H51" s="26"/>
      <c r="I51" s="30">
        <f>E55</f>
        <v>30</v>
      </c>
      <c r="J51" s="27">
        <f>E54</f>
        <v>37622</v>
      </c>
    </row>
    <row r="52" spans="3:10" ht="10.5">
      <c r="C52" s="1" t="s">
        <v>26</v>
      </c>
      <c r="D52" s="1"/>
      <c r="E52" s="34"/>
      <c r="F52" s="33"/>
      <c r="G52" s="33">
        <f>F51*F50</f>
        <v>400</v>
      </c>
      <c r="H52" s="26"/>
      <c r="I52" s="30">
        <f>E60</f>
        <v>40</v>
      </c>
      <c r="J52" s="27">
        <f>E59</f>
        <v>39448</v>
      </c>
    </row>
    <row r="53" spans="3:10" ht="10.5">
      <c r="C53" s="25" t="s">
        <v>27</v>
      </c>
      <c r="D53" s="1"/>
      <c r="E53" s="35"/>
      <c r="F53" s="33"/>
      <c r="G53" s="33"/>
      <c r="H53" s="1"/>
      <c r="I53" s="36"/>
      <c r="J53" s="36"/>
    </row>
    <row r="54" spans="3:10" ht="10.5">
      <c r="C54" s="1" t="s">
        <v>28</v>
      </c>
      <c r="D54" s="26"/>
      <c r="E54" s="27">
        <v>37622</v>
      </c>
      <c r="F54" s="28">
        <f>MAX(_XLL.DIFFM($E$46,MIN(E54,$J$54)),0)</f>
        <v>12</v>
      </c>
      <c r="G54" s="4"/>
      <c r="H54" s="1"/>
      <c r="I54" s="1" t="s">
        <v>29</v>
      </c>
      <c r="J54" s="48">
        <v>39083</v>
      </c>
    </row>
    <row r="55" spans="3:10" ht="10.5">
      <c r="C55" s="1" t="s">
        <v>30</v>
      </c>
      <c r="D55" s="26"/>
      <c r="E55" s="30">
        <v>30</v>
      </c>
      <c r="F55" s="47">
        <f>E55-E50</f>
        <v>10</v>
      </c>
      <c r="G55" s="4"/>
      <c r="H55" s="1"/>
      <c r="I55" s="1"/>
      <c r="J55" s="1"/>
    </row>
    <row r="56" spans="3:10" ht="11.25" thickBot="1">
      <c r="C56" s="1" t="s">
        <v>25</v>
      </c>
      <c r="D56" s="1"/>
      <c r="E56" s="32"/>
      <c r="F56" s="33">
        <f>_XLL.YPPDEF($E$11,F54,$E$13,$E$12)</f>
        <v>19.018594238281253</v>
      </c>
      <c r="G56" s="4"/>
      <c r="H56" s="1"/>
      <c r="I56" s="1"/>
      <c r="J56" s="1"/>
    </row>
    <row r="57" spans="3:10" ht="11.25" thickBot="1">
      <c r="C57" s="1" t="s">
        <v>26</v>
      </c>
      <c r="D57" s="1"/>
      <c r="E57" s="34"/>
      <c r="F57" s="33"/>
      <c r="G57" s="33">
        <f>F56*F55</f>
        <v>190.18594238281253</v>
      </c>
      <c r="H57" s="1"/>
      <c r="I57" s="37" t="s">
        <v>31</v>
      </c>
      <c r="J57" s="38">
        <f>_XLL.CAPVALUEFCSTGD($E$46,$E$11,J50:J52,I50:I52,$M$13:$M$41,$M$11,$M$10,J54,,$E$13,$E$12)</f>
        <v>1023.7809990179508</v>
      </c>
    </row>
    <row r="58" spans="3:10" ht="10.5">
      <c r="C58" s="25" t="s">
        <v>32</v>
      </c>
      <c r="D58" s="1"/>
      <c r="E58" s="35"/>
      <c r="F58" s="33"/>
      <c r="G58" s="33"/>
      <c r="H58" s="1"/>
      <c r="I58" s="1"/>
      <c r="J58" s="1"/>
    </row>
    <row r="59" spans="3:10" ht="10.5">
      <c r="C59" s="1" t="s">
        <v>28</v>
      </c>
      <c r="D59" s="26"/>
      <c r="E59" s="27">
        <v>39448</v>
      </c>
      <c r="F59" s="28">
        <f>MAX(_XLL.DIFFM($E$46,MIN(E59,$J$54)),0)</f>
        <v>60</v>
      </c>
      <c r="G59" s="4"/>
      <c r="H59" s="1"/>
      <c r="I59" s="1" t="s">
        <v>0</v>
      </c>
      <c r="J59" s="39">
        <f>_XLL.EQYIELDFCSTGD(E46,J57,J50:J52,I50:I52,$M$13:$M$41,$M$11,$M$10,J54,,$E$13,$E$12)</f>
        <v>0.04999999997751903</v>
      </c>
    </row>
    <row r="60" spans="3:10" ht="10.5">
      <c r="C60" s="1" t="s">
        <v>30</v>
      </c>
      <c r="D60" s="26"/>
      <c r="E60" s="30">
        <v>40</v>
      </c>
      <c r="F60" s="47">
        <f>E60-E55</f>
        <v>10</v>
      </c>
      <c r="G60" s="4"/>
      <c r="H60" s="1"/>
      <c r="I60" s="1"/>
      <c r="J60" s="1"/>
    </row>
    <row r="61" spans="3:10" ht="10.5">
      <c r="C61" s="1" t="s">
        <v>25</v>
      </c>
      <c r="D61" s="1"/>
      <c r="E61" s="36"/>
      <c r="F61" s="33">
        <f>_XLL.YPPDEF($E$11,F59,$E$13,$E$12)</f>
        <v>15.551492728451493</v>
      </c>
      <c r="G61" s="4"/>
      <c r="H61" s="1"/>
      <c r="I61" s="1"/>
      <c r="J61" s="1"/>
    </row>
    <row r="62" spans="3:10" ht="10.5">
      <c r="C62" s="1" t="s">
        <v>26</v>
      </c>
      <c r="D62" s="1"/>
      <c r="E62" s="1"/>
      <c r="F62" s="33"/>
      <c r="G62" s="33">
        <f>F61*F60</f>
        <v>155.51492728451493</v>
      </c>
      <c r="H62" s="1"/>
      <c r="I62" s="1"/>
      <c r="J62" s="1"/>
    </row>
    <row r="63" spans="3:10" ht="10.5">
      <c r="C63" s="1"/>
      <c r="D63" s="1"/>
      <c r="E63" s="1"/>
      <c r="F63" s="4"/>
      <c r="G63" s="40"/>
      <c r="H63" s="1"/>
      <c r="I63" s="1"/>
      <c r="J63" s="1"/>
    </row>
    <row r="64" spans="3:10" ht="10.5">
      <c r="C64" s="1"/>
      <c r="D64" s="1"/>
      <c r="E64" s="1"/>
      <c r="F64" s="4"/>
      <c r="G64" s="41">
        <f>SUM(G49:G63)</f>
        <v>745.7008696673274</v>
      </c>
      <c r="H64" s="1"/>
      <c r="I64" s="1"/>
      <c r="J64" s="1"/>
    </row>
    <row r="65" ht="10.5">
      <c r="C65" s="8" t="s">
        <v>33</v>
      </c>
    </row>
    <row r="66" spans="3:6" ht="10.5">
      <c r="C66" s="5" t="s">
        <v>29</v>
      </c>
      <c r="E66" s="27">
        <f>J54</f>
        <v>39083</v>
      </c>
      <c r="F66" s="28">
        <f>MAX(_XLL.DIFFM($E$46,MIN(E66,$J$54)),0)</f>
        <v>60</v>
      </c>
    </row>
    <row r="67" spans="3:7" ht="10.5">
      <c r="C67" s="5" t="s">
        <v>30</v>
      </c>
      <c r="E67" s="30">
        <f>_XLL.FCST(E66,$M$13:$M$41,$M$11,$M$10)</f>
        <v>57.88125</v>
      </c>
      <c r="F67" s="47">
        <f>E67-E60</f>
        <v>17.88125</v>
      </c>
      <c r="G67" s="1"/>
    </row>
    <row r="68" spans="3:7" ht="10.5">
      <c r="C68" s="5" t="s">
        <v>25</v>
      </c>
      <c r="F68" s="33">
        <f>_XLL.YPPDEF($E$11,F66,$E$13,$E$12)</f>
        <v>15.551492728451493</v>
      </c>
      <c r="G68" s="1"/>
    </row>
    <row r="69" spans="3:7" ht="10.5">
      <c r="C69" s="5" t="s">
        <v>34</v>
      </c>
      <c r="G69" s="33">
        <f>F68*F67</f>
        <v>278.0801293506233</v>
      </c>
    </row>
    <row r="70" ht="10.5">
      <c r="G70" s="43"/>
    </row>
    <row r="71" ht="11.25" thickBot="1">
      <c r="G71" s="44">
        <f>SUM(G64:G70)</f>
        <v>1023.7809990179508</v>
      </c>
    </row>
    <row r="72" ht="11.25" thickTop="1"/>
    <row r="80" ht="10.5">
      <c r="O80" s="5" t="s">
        <v>36</v>
      </c>
    </row>
  </sheetData>
  <mergeCells count="1">
    <mergeCell ref="D9:M9"/>
  </mergeCells>
  <dataValidations count="1">
    <dataValidation type="date" allowBlank="1" showInputMessage="1" showErrorMessage="1" error="The input for this cell must be a valid date" sqref="M11">
      <formula1>25569</formula1>
      <formula2>73051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2013-03-26T10:56:38Z</dcterms:created>
  <dcterms:modified xsi:type="dcterms:W3CDTF">2013-03-26T10:56:38Z</dcterms:modified>
  <cp:category/>
  <cp:version/>
  <cp:contentType/>
  <cp:contentStatus/>
</cp:coreProperties>
</file>